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56" activeTab="0"/>
  </bookViews>
  <sheets>
    <sheet name="Anmeldung" sheetId="1" r:id="rId1"/>
    <sheet name="Tabelle1" sheetId="2" r:id="rId2"/>
  </sheets>
  <definedNames>
    <definedName name="Schütze">#REF!</definedName>
  </definedNames>
  <calcPr fullCalcOnLoad="1"/>
</workbook>
</file>

<file path=xl/sharedStrings.xml><?xml version="1.0" encoding="utf-8"?>
<sst xmlns="http://schemas.openxmlformats.org/spreadsheetml/2006/main" count="118" uniqueCount="97">
  <si>
    <t>Meldeliste für:</t>
  </si>
  <si>
    <t>Verein:</t>
  </si>
  <si>
    <t>Name:</t>
  </si>
  <si>
    <t>Straße:</t>
  </si>
  <si>
    <t>PLZ / Ort:</t>
  </si>
  <si>
    <t>Email:</t>
  </si>
  <si>
    <t>Telefon:</t>
  </si>
  <si>
    <t>Name</t>
  </si>
  <si>
    <t>Vorname</t>
  </si>
  <si>
    <t>Startgeld</t>
  </si>
  <si>
    <t>Gesamtbetrag: Startgeld</t>
  </si>
  <si>
    <t>Nr.</t>
  </si>
  <si>
    <t>Bogenklasse:</t>
  </si>
  <si>
    <t>RC = Recurve mit Visier</t>
  </si>
  <si>
    <t>CU = Copmpound mit Visier</t>
  </si>
  <si>
    <t>Auflagen:</t>
  </si>
  <si>
    <t>Schüler/-innen                    8,00€</t>
  </si>
  <si>
    <t>alle Anderen                     10,00€</t>
  </si>
  <si>
    <t>Startgelder:</t>
  </si>
  <si>
    <t>Löhne</t>
  </si>
  <si>
    <t>Tengern</t>
  </si>
  <si>
    <t>BOW e.V.</t>
  </si>
  <si>
    <t>Blau-Weiss Oberbauerschaft</t>
  </si>
  <si>
    <t>Unterlübbe</t>
  </si>
  <si>
    <t>Schüler, alle Bögen            60er Fita</t>
  </si>
  <si>
    <t>Jugend m/w                       40er Fita</t>
  </si>
  <si>
    <t>Recurve + Compound         3er Spot</t>
  </si>
  <si>
    <t>alle Blankbögen                 40er Fita</t>
  </si>
  <si>
    <t>RC</t>
  </si>
  <si>
    <t>IBAN:</t>
  </si>
  <si>
    <t>BIC:</t>
  </si>
  <si>
    <t>Altersklasse</t>
  </si>
  <si>
    <t>Quetzen</t>
  </si>
  <si>
    <t>TuS "Rot-Weiß" Unterlübbe e. V.</t>
  </si>
  <si>
    <t>SV Quetzen</t>
  </si>
  <si>
    <t>Vereinsmeldung:</t>
  </si>
  <si>
    <t>Datum:</t>
  </si>
  <si>
    <t>Muster</t>
  </si>
  <si>
    <t>Master</t>
  </si>
  <si>
    <t>Kontakadresse</t>
  </si>
  <si>
    <t>Bankdaten</t>
  </si>
  <si>
    <t>Mühlenkreis Pokal</t>
  </si>
  <si>
    <t xml:space="preserve">Schüler  /  Schülerinnen </t>
  </si>
  <si>
    <t xml:space="preserve">Jugend  m / w </t>
  </si>
  <si>
    <t>Herren / Damen /Junioren</t>
  </si>
  <si>
    <t>älter</t>
  </si>
  <si>
    <t>Master Herren / Damen</t>
  </si>
  <si>
    <t>jünger</t>
  </si>
  <si>
    <t>Zahlschuss:</t>
  </si>
  <si>
    <t>Startzeit</t>
  </si>
  <si>
    <t>So. 9.00</t>
  </si>
  <si>
    <t>3. Unterlübber Mühlen Turnier</t>
  </si>
  <si>
    <t>4. Löhner Indoor Open</t>
  </si>
  <si>
    <t>2. Quetzer Mühlen Turnier</t>
  </si>
  <si>
    <t>4. BWO Hallen-Cup</t>
  </si>
  <si>
    <t>Andrea Kracht</t>
  </si>
  <si>
    <t>0173 - 2155572</t>
  </si>
  <si>
    <t>a.kracht@tus-rwu.de</t>
  </si>
  <si>
    <t>DE13 4906 0127 0550 6932 03</t>
  </si>
  <si>
    <t>GENODEM1MPW</t>
  </si>
  <si>
    <t>Geb.-Datum</t>
  </si>
  <si>
    <t>M / W</t>
  </si>
  <si>
    <t>Verband:</t>
  </si>
  <si>
    <t>M</t>
  </si>
  <si>
    <r>
      <t xml:space="preserve">Bogenart   </t>
    </r>
    <r>
      <rPr>
        <b/>
        <sz val="9"/>
        <rFont val="Arial"/>
        <family val="2"/>
      </rPr>
      <t xml:space="preserve">      RC / CU / BB</t>
    </r>
  </si>
  <si>
    <r>
      <t xml:space="preserve">BB  = </t>
    </r>
    <r>
      <rPr>
        <b/>
        <sz val="10"/>
        <rFont val="Arial"/>
        <family val="2"/>
      </rPr>
      <t>alle</t>
    </r>
    <r>
      <rPr>
        <sz val="10"/>
        <rFont val="Arial"/>
        <family val="2"/>
      </rPr>
      <t xml:space="preserve"> Bögen ohne Visier</t>
    </r>
  </si>
  <si>
    <t>32479 Hille</t>
  </si>
  <si>
    <t>Lavelsloher Weg 9</t>
  </si>
  <si>
    <t>Altersklasse gem. Sportordnung WSB:</t>
  </si>
  <si>
    <t>Verein</t>
  </si>
  <si>
    <t>Straße</t>
  </si>
  <si>
    <t>SV Blau Weiß Oberbauerschaft</t>
  </si>
  <si>
    <t>Sascha Kuhlmann</t>
  </si>
  <si>
    <t>Im grünen Winkel 33</t>
  </si>
  <si>
    <t>32609 Hüllhorst</t>
  </si>
  <si>
    <t>05744-511266</t>
  </si>
  <si>
    <t>Sascha.Kuhlmann@blauweiss-bogensport.de</t>
  </si>
  <si>
    <t>DE10 4926 2364 0046 9159 04</t>
  </si>
  <si>
    <t>GENODEM1SNA</t>
  </si>
  <si>
    <t>Aktuelles Turnier:</t>
  </si>
  <si>
    <t>15./16.12.2018</t>
  </si>
  <si>
    <t>20./21.10.2018</t>
  </si>
  <si>
    <t>DE18 4905 0101 0064 0140 12</t>
  </si>
  <si>
    <t>WELADED1MIN</t>
  </si>
  <si>
    <t>Christiane Palm</t>
  </si>
  <si>
    <t>0151 1969 1783</t>
  </si>
  <si>
    <t>turniere@bow-ev.de</t>
  </si>
  <si>
    <t>DE19 4945 0120 0222 3663 53</t>
  </si>
  <si>
    <t>WLAHDE44XXX</t>
  </si>
  <si>
    <t>SV "Frohsinn" Quetzen Bogensport</t>
  </si>
  <si>
    <t>Werner Korbjuhn</t>
  </si>
  <si>
    <t>Masloh 2</t>
  </si>
  <si>
    <t>32469 Petershagen</t>
  </si>
  <si>
    <t>bogensport@sv-quetzen.de</t>
  </si>
  <si>
    <t>14 Tage nach Anmeldung</t>
  </si>
  <si>
    <t>05702 9278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</si>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</sst>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_-* #,##0.00&quot; €&quot;_-;\-* #,##0.00&quot; €&quot;_-;_-* \-??&quot; €&quot;_-;_-@_-"/>
    <numFmt numFmtId="167" formatCode="#,##0\ &quot;€&quot;"/>
    <numFmt numFmtId="168" formatCode="d/m/yyyy;@"/>
    <numFmt numFmtId="169" formatCode="#,##0.00\ _€"/>
    <numFmt numFmtId="170" formatCode="00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name val="Calibri"/>
      <family val="2"/>
    </font>
    <font>
      <u val="single"/>
      <sz val="10"/>
      <color indexed="25"/>
      <name val="Arial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8" tint="0.5999600291252136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/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38" fillId="34" borderId="0" applyNumberFormat="0" applyBorder="0" applyAlignment="0" applyProtection="0"/>
    <xf numFmtId="0" fontId="10" fillId="35" borderId="0" applyNumberFormat="0" applyBorder="0" applyAlignment="0" applyProtection="0"/>
    <xf numFmtId="0" fontId="38" fillId="36" borderId="0" applyNumberFormat="0" applyBorder="0" applyAlignment="0" applyProtection="0"/>
    <xf numFmtId="0" fontId="10" fillId="37" borderId="0" applyNumberFormat="0" applyBorder="0" applyAlignment="0" applyProtection="0"/>
    <xf numFmtId="0" fontId="38" fillId="38" borderId="0" applyNumberFormat="0" applyBorder="0" applyAlignment="0" applyProtection="0"/>
    <xf numFmtId="0" fontId="10" fillId="39" borderId="0" applyNumberFormat="0" applyBorder="0" applyAlignment="0" applyProtection="0"/>
    <xf numFmtId="0" fontId="38" fillId="40" borderId="0" applyNumberFormat="0" applyBorder="0" applyAlignment="0" applyProtection="0"/>
    <xf numFmtId="0" fontId="10" fillId="31" borderId="0" applyNumberFormat="0" applyBorder="0" applyAlignment="0" applyProtection="0"/>
    <xf numFmtId="0" fontId="38" fillId="41" borderId="0" applyNumberFormat="0" applyBorder="0" applyAlignment="0" applyProtection="0"/>
    <xf numFmtId="0" fontId="10" fillId="32" borderId="0" applyNumberFormat="0" applyBorder="0" applyAlignment="0" applyProtection="0"/>
    <xf numFmtId="0" fontId="38" fillId="42" borderId="0" applyNumberFormat="0" applyBorder="0" applyAlignment="0" applyProtection="0"/>
    <xf numFmtId="0" fontId="10" fillId="43" borderId="0" applyNumberFormat="0" applyBorder="0" applyAlignment="0" applyProtection="0"/>
    <xf numFmtId="0" fontId="39" fillId="44" borderId="1" applyNumberFormat="0" applyAlignment="0" applyProtection="0"/>
    <xf numFmtId="0" fontId="11" fillId="45" borderId="2" applyNumberFormat="0" applyAlignment="0" applyProtection="0"/>
    <xf numFmtId="0" fontId="40" fillId="44" borderId="3" applyNumberFormat="0" applyAlignment="0" applyProtection="0"/>
    <xf numFmtId="0" fontId="12" fillId="45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46" borderId="3" applyNumberFormat="0" applyAlignment="0" applyProtection="0"/>
    <xf numFmtId="0" fontId="13" fillId="13" borderId="4" applyNumberFormat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6" fillId="10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51" borderId="8" applyNumberFormat="0" applyAlignment="0" applyProtection="0"/>
    <xf numFmtId="9" fontId="0" fillId="0" borderId="0" applyFont="0" applyFill="0" applyBorder="0" applyAlignment="0" applyProtection="0"/>
    <xf numFmtId="0" fontId="47" fillId="52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9" fillId="0" borderId="10" applyNumberFormat="0" applyFill="0" applyAlignment="0" applyProtection="0"/>
    <xf numFmtId="0" fontId="50" fillId="0" borderId="11" applyNumberFormat="0" applyFill="0" applyAlignment="0" applyProtection="0"/>
    <xf numFmtId="0" fontId="20" fillId="0" borderId="12" applyNumberFormat="0" applyFill="0" applyAlignment="0" applyProtection="0"/>
    <xf numFmtId="0" fontId="51" fillId="0" borderId="13" applyNumberFormat="0" applyFill="0" applyAlignment="0" applyProtection="0"/>
    <xf numFmtId="0" fontId="2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3" borderId="17" applyNumberFormat="0" applyAlignment="0" applyProtection="0"/>
    <xf numFmtId="0" fontId="24" fillId="54" borderId="18" applyNumberFormat="0" applyAlignment="0" applyProtection="0"/>
  </cellStyleXfs>
  <cellXfs count="95">
    <xf numFmtId="0" fontId="0" fillId="0" borderId="0" xfId="0" applyAlignment="1">
      <alignment/>
    </xf>
    <xf numFmtId="164" fontId="0" fillId="0" borderId="19" xfId="0" applyNumberForma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9" fillId="18" borderId="22" xfId="0" applyFont="1" applyFill="1" applyBorder="1" applyAlignment="1" applyProtection="1">
      <alignment horizontal="center"/>
      <protection/>
    </xf>
    <xf numFmtId="0" fontId="9" fillId="18" borderId="22" xfId="0" applyFont="1" applyFill="1" applyBorder="1" applyAlignment="1" applyProtection="1">
      <alignment horizontal="left" vertical="center"/>
      <protection/>
    </xf>
    <xf numFmtId="14" fontId="9" fillId="18" borderId="22" xfId="0" applyNumberFormat="1" applyFont="1" applyFill="1" applyBorder="1" applyAlignment="1" applyProtection="1">
      <alignment horizontal="left" vertical="center"/>
      <protection/>
    </xf>
    <xf numFmtId="0" fontId="0" fillId="18" borderId="22" xfId="0" applyFill="1" applyBorder="1" applyAlignment="1" applyProtection="1">
      <alignment horizontal="center" vertical="center"/>
      <protection locked="0"/>
    </xf>
    <xf numFmtId="0" fontId="9" fillId="18" borderId="22" xfId="0" applyFont="1" applyFill="1" applyBorder="1" applyAlignment="1" applyProtection="1">
      <alignment horizontal="left" vertical="center"/>
      <protection locked="0"/>
    </xf>
    <xf numFmtId="0" fontId="8" fillId="18" borderId="22" xfId="0" applyFont="1" applyFill="1" applyBorder="1" applyAlignment="1" applyProtection="1">
      <alignment horizontal="center" vertical="center"/>
      <protection locked="0"/>
    </xf>
    <xf numFmtId="0" fontId="0" fillId="55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/>
    </xf>
    <xf numFmtId="0" fontId="2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168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4" fillId="56" borderId="25" xfId="0" applyFont="1" applyFill="1" applyBorder="1" applyAlignment="1">
      <alignment horizontal="left"/>
    </xf>
    <xf numFmtId="0" fontId="4" fillId="56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56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4" fillId="56" borderId="30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0" fontId="4" fillId="0" borderId="29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164" fontId="2" fillId="0" borderId="34" xfId="0" applyNumberFormat="1" applyFont="1" applyBorder="1" applyAlignment="1">
      <alignment horizontal="right" vertical="center"/>
    </xf>
    <xf numFmtId="0" fontId="0" fillId="6" borderId="0" xfId="0" applyFill="1" applyAlignment="1">
      <alignment/>
    </xf>
    <xf numFmtId="0" fontId="0" fillId="0" borderId="0" xfId="0" applyAlignment="1">
      <alignment/>
    </xf>
    <xf numFmtId="8" fontId="0" fillId="0" borderId="0" xfId="0" applyNumberFormat="1" applyFont="1" applyAlignment="1">
      <alignment horizontal="left"/>
    </xf>
    <xf numFmtId="0" fontId="0" fillId="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94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94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9" fillId="0" borderId="35" xfId="0" applyFont="1" applyFill="1" applyBorder="1" applyAlignment="1" applyProtection="1">
      <alignment vertical="center"/>
      <protection/>
    </xf>
    <xf numFmtId="14" fontId="4" fillId="56" borderId="25" xfId="0" applyNumberFormat="1" applyFont="1" applyFill="1" applyBorder="1" applyAlignment="1">
      <alignment horizontal="right"/>
    </xf>
    <xf numFmtId="14" fontId="4" fillId="0" borderId="26" xfId="0" applyNumberFormat="1" applyFont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14" fontId="2" fillId="6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28" fillId="0" borderId="0" xfId="0" applyFont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5" fillId="15" borderId="0" xfId="0" applyFont="1" applyFill="1" applyAlignment="1">
      <alignment/>
    </xf>
    <xf numFmtId="49" fontId="0" fillId="0" borderId="2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5" fillId="55" borderId="21" xfId="0" applyFont="1" applyFill="1" applyBorder="1" applyAlignment="1" applyProtection="1">
      <alignment horizontal="center" vertical="center"/>
      <protection/>
    </xf>
    <xf numFmtId="0" fontId="25" fillId="55" borderId="36" xfId="0" applyFont="1" applyFill="1" applyBorder="1" applyAlignment="1" applyProtection="1">
      <alignment horizontal="center" vertical="center"/>
      <protection/>
    </xf>
    <xf numFmtId="0" fontId="25" fillId="55" borderId="36" xfId="0" applyFont="1" applyFill="1" applyBorder="1" applyAlignment="1">
      <alignment horizontal="left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9" fillId="18" borderId="35" xfId="0" applyFont="1" applyFill="1" applyBorder="1" applyAlignment="1" applyProtection="1">
      <alignment horizontal="center" vertical="center"/>
      <protection/>
    </xf>
    <xf numFmtId="0" fontId="9" fillId="18" borderId="37" xfId="0" applyFont="1" applyFill="1" applyBorder="1" applyAlignment="1" applyProtection="1">
      <alignment horizontal="center" vertical="center"/>
      <protection/>
    </xf>
    <xf numFmtId="0" fontId="9" fillId="18" borderId="38" xfId="0" applyFont="1" applyFill="1" applyBorder="1" applyAlignment="1" applyProtection="1">
      <alignment horizontal="center" vertical="center"/>
      <protection/>
    </xf>
    <xf numFmtId="0" fontId="9" fillId="18" borderId="37" xfId="0" applyFont="1" applyFill="1" applyBorder="1" applyAlignment="1" applyProtection="1">
      <alignment horizontal="right" vertical="center"/>
      <protection/>
    </xf>
    <xf numFmtId="0" fontId="0" fillId="18" borderId="38" xfId="0" applyFill="1" applyBorder="1" applyAlignment="1" applyProtection="1">
      <alignment/>
      <protection/>
    </xf>
    <xf numFmtId="0" fontId="0" fillId="15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5" fillId="6" borderId="0" xfId="0" applyFont="1" applyFill="1" applyAlignment="1">
      <alignment horizontal="center"/>
    </xf>
    <xf numFmtId="49" fontId="0" fillId="15" borderId="23" xfId="0" applyNumberFormat="1" applyFont="1" applyFill="1" applyBorder="1" applyAlignment="1">
      <alignment horizontal="center"/>
    </xf>
  </cellXfs>
  <cellStyles count="10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Euro" xfId="75"/>
    <cellStyle name="Euro 2" xfId="76"/>
    <cellStyle name="Euro 3" xfId="77"/>
    <cellStyle name="Euro 3 2" xfId="78"/>
    <cellStyle name="Euro 4" xfId="79"/>
    <cellStyle name="Euro 4 2" xfId="80"/>
    <cellStyle name="Euro 5" xfId="81"/>
    <cellStyle name="Euro 6" xfId="82"/>
    <cellStyle name="Gut" xfId="83"/>
    <cellStyle name="Gut 2" xfId="84"/>
    <cellStyle name="Comma" xfId="85"/>
    <cellStyle name="Hyperlink" xfId="86"/>
    <cellStyle name="Neutral" xfId="87"/>
    <cellStyle name="Neutral 2" xfId="88"/>
    <cellStyle name="Notiz" xfId="89"/>
    <cellStyle name="Notiz 2" xfId="90"/>
    <cellStyle name="Percent" xfId="91"/>
    <cellStyle name="Schlecht" xfId="92"/>
    <cellStyle name="Schlecht 2" xfId="93"/>
    <cellStyle name="Standard 2" xfId="94"/>
    <cellStyle name="Standard 3" xfId="95"/>
    <cellStyle name="Standard 4" xfId="96"/>
    <cellStyle name="Standard 5" xfId="97"/>
    <cellStyle name="Überschrift" xfId="98"/>
    <cellStyle name="Überschrift 1" xfId="99"/>
    <cellStyle name="Überschrift 1 2" xfId="100"/>
    <cellStyle name="Überschrift 2" xfId="101"/>
    <cellStyle name="Überschrift 2 2" xfId="102"/>
    <cellStyle name="Überschrift 3" xfId="103"/>
    <cellStyle name="Überschrift 3 2" xfId="104"/>
    <cellStyle name="Überschrift 4" xfId="105"/>
    <cellStyle name="Überschrift 4 2" xfId="106"/>
    <cellStyle name="Überschrift 5" xfId="107"/>
    <cellStyle name="Verknüpfte Zelle" xfId="108"/>
    <cellStyle name="Verknüpfte Zelle 2" xfId="109"/>
    <cellStyle name="Currency" xfId="110"/>
    <cellStyle name="Currency [0]" xfId="111"/>
    <cellStyle name="Währung 2" xfId="112"/>
    <cellStyle name="Währung 2 2" xfId="113"/>
    <cellStyle name="Warnender Text" xfId="114"/>
    <cellStyle name="Warnender Text 2" xfId="115"/>
    <cellStyle name="Zelle überprüfen" xfId="116"/>
    <cellStyle name="Zelle überprüfen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47625</xdr:rowOff>
    </xdr:from>
    <xdr:to>
      <xdr:col>9</xdr:col>
      <xdr:colOff>952500</xdr:colOff>
      <xdr:row>1</xdr:row>
      <xdr:rowOff>314325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76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e@bow-ev.de" TargetMode="External" /><Relationship Id="rId2" Type="http://schemas.openxmlformats.org/officeDocument/2006/relationships/hyperlink" Target="mailto:bogensport@sv-quetzen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50"/>
  <sheetViews>
    <sheetView showGridLines="0" tabSelected="1" zoomScalePageLayoutView="0" workbookViewId="0" topLeftCell="A28">
      <selection activeCell="L13" sqref="L13"/>
    </sheetView>
  </sheetViews>
  <sheetFormatPr defaultColWidth="11.421875" defaultRowHeight="12.75"/>
  <cols>
    <col min="1" max="1" width="3.7109375" style="0" customWidth="1"/>
    <col min="2" max="4" width="15.00390625" style="0" customWidth="1"/>
    <col min="5" max="5" width="8.28125" style="0" customWidth="1"/>
    <col min="6" max="9" width="15.00390625" style="0" customWidth="1"/>
    <col min="10" max="10" width="23.00390625" style="0" customWidth="1"/>
  </cols>
  <sheetData>
    <row r="1" spans="1:10" s="2" customFormat="1" ht="38.25" customHeight="1">
      <c r="A1" s="5"/>
      <c r="B1" s="81" t="s">
        <v>41</v>
      </c>
      <c r="C1" s="82"/>
      <c r="D1" s="82"/>
      <c r="E1" s="82"/>
      <c r="F1" s="82"/>
      <c r="G1" s="82"/>
      <c r="H1" s="83">
        <v>2019</v>
      </c>
      <c r="I1" s="83"/>
      <c r="J1" s="13"/>
    </row>
    <row r="2" spans="1:9" s="2" customFormat="1" ht="26.25" customHeight="1">
      <c r="A2" s="5"/>
      <c r="B2" s="5"/>
      <c r="C2" s="84" t="s">
        <v>0</v>
      </c>
      <c r="D2" s="84"/>
      <c r="E2" s="84"/>
      <c r="F2" s="84"/>
      <c r="G2" s="84"/>
      <c r="H2" s="84"/>
      <c r="I2" s="1"/>
    </row>
    <row r="3" ht="3.75" customHeight="1"/>
    <row r="4" spans="1:11" s="2" customFormat="1" ht="14.25" customHeight="1">
      <c r="A4" s="6"/>
      <c r="B4" s="10"/>
      <c r="C4" s="9" t="s">
        <v>81</v>
      </c>
      <c r="D4" s="85" t="s">
        <v>51</v>
      </c>
      <c r="E4" s="86"/>
      <c r="F4" s="86"/>
      <c r="G4" s="87"/>
      <c r="H4" s="7" t="s">
        <v>23</v>
      </c>
      <c r="I4" s="88" t="s">
        <v>33</v>
      </c>
      <c r="J4" s="89"/>
      <c r="K4" s="4"/>
    </row>
    <row r="5" spans="1:11" s="2" customFormat="1" ht="14.25" customHeight="1">
      <c r="A5" s="6"/>
      <c r="B5" s="11"/>
      <c r="C5" s="9">
        <v>43407</v>
      </c>
      <c r="D5" s="85" t="s">
        <v>52</v>
      </c>
      <c r="E5" s="86"/>
      <c r="F5" s="86"/>
      <c r="G5" s="87"/>
      <c r="H5" s="7" t="s">
        <v>19</v>
      </c>
      <c r="I5" s="88" t="s">
        <v>21</v>
      </c>
      <c r="J5" s="89"/>
      <c r="K5" s="4"/>
    </row>
    <row r="6" spans="1:11" s="2" customFormat="1" ht="14.25" customHeight="1">
      <c r="A6" s="6"/>
      <c r="B6" s="10"/>
      <c r="C6" s="8" t="s">
        <v>80</v>
      </c>
      <c r="D6" s="85" t="s">
        <v>53</v>
      </c>
      <c r="E6" s="86"/>
      <c r="F6" s="86"/>
      <c r="G6" s="87"/>
      <c r="H6" s="7" t="s">
        <v>32</v>
      </c>
      <c r="I6" s="88" t="s">
        <v>34</v>
      </c>
      <c r="J6" s="89"/>
      <c r="K6" s="4"/>
    </row>
    <row r="7" spans="1:11" s="2" customFormat="1" ht="14.25" customHeight="1">
      <c r="A7" s="6"/>
      <c r="B7" s="12"/>
      <c r="C7" s="9">
        <v>43513</v>
      </c>
      <c r="D7" s="85" t="s">
        <v>54</v>
      </c>
      <c r="E7" s="86"/>
      <c r="F7" s="86"/>
      <c r="G7" s="87"/>
      <c r="H7" s="7" t="s">
        <v>20</v>
      </c>
      <c r="I7" s="88" t="s">
        <v>22</v>
      </c>
      <c r="J7" s="89"/>
      <c r="K7" s="4"/>
    </row>
    <row r="8" spans="9:10" ht="15" customHeight="1">
      <c r="I8" s="20" t="s">
        <v>36</v>
      </c>
      <c r="J8" s="18">
        <f ca="1">NOW()</f>
        <v>43397.59843113426</v>
      </c>
    </row>
    <row r="9" ht="15.75" customHeight="1">
      <c r="C9" s="19" t="s">
        <v>35</v>
      </c>
    </row>
    <row r="10" spans="2:10" ht="19.5" customHeight="1">
      <c r="B10" s="21" t="s">
        <v>1</v>
      </c>
      <c r="C10" s="90"/>
      <c r="D10" s="90"/>
      <c r="E10" s="90"/>
      <c r="F10" s="90"/>
      <c r="G10" s="90"/>
      <c r="H10" s="78" t="s">
        <v>79</v>
      </c>
      <c r="I10" s="77"/>
      <c r="J10" s="76">
        <v>4</v>
      </c>
    </row>
    <row r="11" spans="2:9" ht="19.5" customHeight="1">
      <c r="B11" s="21" t="s">
        <v>2</v>
      </c>
      <c r="C11" s="90"/>
      <c r="D11" s="90"/>
      <c r="E11" s="90"/>
      <c r="F11" s="90"/>
      <c r="G11" s="90"/>
      <c r="H11" s="52"/>
      <c r="I11" s="52"/>
    </row>
    <row r="12" spans="2:9" ht="19.5" customHeight="1">
      <c r="B12" s="21" t="s">
        <v>3</v>
      </c>
      <c r="C12" s="90"/>
      <c r="D12" s="90"/>
      <c r="E12" s="90"/>
      <c r="F12" s="90"/>
      <c r="G12" s="90"/>
      <c r="H12" s="52"/>
      <c r="I12" s="52"/>
    </row>
    <row r="13" spans="2:10" ht="19.5" customHeight="1">
      <c r="B13" s="21" t="s">
        <v>4</v>
      </c>
      <c r="C13" s="90"/>
      <c r="D13" s="90"/>
      <c r="E13" s="90"/>
      <c r="F13" s="90"/>
      <c r="G13" s="90"/>
      <c r="H13" s="78" t="s">
        <v>62</v>
      </c>
      <c r="I13" s="77"/>
      <c r="J13" s="76"/>
    </row>
    <row r="14" spans="2:9" ht="19.5" customHeight="1">
      <c r="B14" s="21" t="s">
        <v>5</v>
      </c>
      <c r="C14" s="90"/>
      <c r="D14" s="90"/>
      <c r="E14" s="90"/>
      <c r="F14" s="90"/>
      <c r="G14" s="90"/>
      <c r="H14" s="52"/>
      <c r="I14" s="52"/>
    </row>
    <row r="15" spans="2:10" ht="19.5" customHeight="1" thickBot="1">
      <c r="B15" s="22" t="s">
        <v>6</v>
      </c>
      <c r="C15" s="94"/>
      <c r="D15" s="94"/>
      <c r="E15" s="94"/>
      <c r="F15" s="94"/>
      <c r="G15" s="94"/>
      <c r="H15" s="79"/>
      <c r="I15" s="79"/>
      <c r="J15" s="14"/>
    </row>
    <row r="18" spans="1:9" s="21" customFormat="1" ht="31.5" customHeight="1" thickBot="1">
      <c r="A18" s="42" t="s">
        <v>11</v>
      </c>
      <c r="B18" s="41" t="s">
        <v>49</v>
      </c>
      <c r="C18" s="41" t="s">
        <v>7</v>
      </c>
      <c r="D18" s="41" t="s">
        <v>8</v>
      </c>
      <c r="E18" s="39" t="s">
        <v>61</v>
      </c>
      <c r="F18" s="40" t="s">
        <v>60</v>
      </c>
      <c r="G18" s="39" t="s">
        <v>31</v>
      </c>
      <c r="H18" s="38" t="s">
        <v>64</v>
      </c>
      <c r="I18" s="43" t="s">
        <v>9</v>
      </c>
    </row>
    <row r="19" spans="1:10" s="21" customFormat="1" ht="15" customHeight="1">
      <c r="A19" s="34">
        <v>0</v>
      </c>
      <c r="B19" s="27" t="s">
        <v>50</v>
      </c>
      <c r="C19" s="27" t="s">
        <v>37</v>
      </c>
      <c r="D19" s="27" t="s">
        <v>37</v>
      </c>
      <c r="E19" s="28" t="s">
        <v>63</v>
      </c>
      <c r="F19" s="67">
        <v>24838</v>
      </c>
      <c r="G19" s="28" t="s">
        <v>38</v>
      </c>
      <c r="H19" s="28" t="s">
        <v>28</v>
      </c>
      <c r="I19" s="44">
        <v>12</v>
      </c>
      <c r="J19" s="16" t="s">
        <v>12</v>
      </c>
    </row>
    <row r="20" spans="1:10" s="21" customFormat="1" ht="15" customHeight="1">
      <c r="A20" s="35">
        <v>1</v>
      </c>
      <c r="B20" s="31"/>
      <c r="C20" s="31"/>
      <c r="D20" s="31"/>
      <c r="E20" s="29"/>
      <c r="F20" s="68"/>
      <c r="G20" s="29">
        <f aca="true" t="shared" si="0" ref="G20:G39">IF(ISBLANK(F20),"",IF(YEAR(F20)&gt;=$K$25,"Schüler",IF(YEAR(F20)&gt;=$K$26,"Jugend",IF(YEAR(F20)&gt;=$K$27,"H/D","Master"))))</f>
      </c>
      <c r="H20" s="29"/>
      <c r="I20" s="45">
        <f>IF(ISBLANK(F20),"",IF(G20="Schüler",8,12))</f>
      </c>
      <c r="J20" s="17" t="s">
        <v>13</v>
      </c>
    </row>
    <row r="21" spans="1:10" s="21" customFormat="1" ht="15">
      <c r="A21" s="47">
        <f aca="true" t="shared" si="1" ref="A21:A39">IF(ISTEXT(B20),A20+1,"")</f>
      </c>
      <c r="B21" s="31"/>
      <c r="C21" s="31"/>
      <c r="D21" s="31"/>
      <c r="E21" s="29"/>
      <c r="F21" s="36"/>
      <c r="G21" s="29">
        <f t="shared" si="0"/>
      </c>
      <c r="H21" s="29"/>
      <c r="I21" s="45">
        <f aca="true" t="shared" si="2" ref="I21:I39">IF(ISBLANK(F21),"",IF(G21="Schüler",8,12))</f>
      </c>
      <c r="J21" s="17" t="s">
        <v>14</v>
      </c>
    </row>
    <row r="22" spans="1:10" s="21" customFormat="1" ht="15">
      <c r="A22" s="47">
        <f t="shared" si="1"/>
      </c>
      <c r="B22" s="31"/>
      <c r="C22" s="31"/>
      <c r="D22" s="31"/>
      <c r="E22" s="29"/>
      <c r="F22" s="36"/>
      <c r="G22" s="29">
        <f t="shared" si="0"/>
      </c>
      <c r="H22" s="29"/>
      <c r="I22" s="45">
        <f t="shared" si="2"/>
      </c>
      <c r="J22" s="17" t="s">
        <v>65</v>
      </c>
    </row>
    <row r="23" spans="1:10" s="21" customFormat="1" ht="15">
      <c r="A23" s="47">
        <f t="shared" si="1"/>
      </c>
      <c r="B23" s="31"/>
      <c r="C23" s="31"/>
      <c r="D23" s="31"/>
      <c r="E23" s="29"/>
      <c r="F23" s="36"/>
      <c r="G23" s="29">
        <f t="shared" si="0"/>
      </c>
      <c r="H23" s="29"/>
      <c r="I23" s="45">
        <f t="shared" si="2"/>
      </c>
      <c r="J23" s="23"/>
    </row>
    <row r="24" spans="1:10" s="21" customFormat="1" ht="15">
      <c r="A24" s="47">
        <f t="shared" si="1"/>
      </c>
      <c r="B24" s="31"/>
      <c r="C24" s="31"/>
      <c r="D24" s="31"/>
      <c r="E24" s="29"/>
      <c r="F24" s="36"/>
      <c r="G24" s="29">
        <f t="shared" si="0"/>
      </c>
      <c r="H24" s="29"/>
      <c r="I24" s="45">
        <f t="shared" si="2"/>
      </c>
      <c r="J24" s="49" t="s">
        <v>68</v>
      </c>
    </row>
    <row r="25" spans="1:12" s="21" customFormat="1" ht="15">
      <c r="A25" s="47">
        <f t="shared" si="1"/>
      </c>
      <c r="B25" s="31"/>
      <c r="C25" s="31"/>
      <c r="D25" s="31"/>
      <c r="E25" s="29"/>
      <c r="F25" s="36"/>
      <c r="G25" s="29">
        <f t="shared" si="0"/>
      </c>
      <c r="H25" s="29"/>
      <c r="I25" s="45">
        <f t="shared" si="2"/>
      </c>
      <c r="J25" s="17" t="s">
        <v>42</v>
      </c>
      <c r="K25" s="15">
        <f>H1-14</f>
        <v>2005</v>
      </c>
      <c r="L25" s="15" t="s">
        <v>47</v>
      </c>
    </row>
    <row r="26" spans="1:12" s="21" customFormat="1" ht="15">
      <c r="A26" s="47">
        <f t="shared" si="1"/>
      </c>
      <c r="B26" s="31"/>
      <c r="C26" s="31"/>
      <c r="D26" s="31"/>
      <c r="E26" s="29"/>
      <c r="F26" s="36"/>
      <c r="G26" s="29">
        <f t="shared" si="0"/>
      </c>
      <c r="H26" s="29"/>
      <c r="I26" s="45">
        <f t="shared" si="2"/>
      </c>
      <c r="J26" s="17" t="s">
        <v>43</v>
      </c>
      <c r="K26" s="15">
        <f>H1-17</f>
        <v>2002</v>
      </c>
      <c r="L26" s="15">
        <f>H1-15</f>
        <v>2004</v>
      </c>
    </row>
    <row r="27" spans="1:12" s="21" customFormat="1" ht="15">
      <c r="A27" s="47">
        <f t="shared" si="1"/>
      </c>
      <c r="B27" s="31"/>
      <c r="C27" s="31"/>
      <c r="D27" s="31"/>
      <c r="E27" s="29"/>
      <c r="F27" s="36"/>
      <c r="G27" s="29">
        <f t="shared" si="0"/>
      </c>
      <c r="H27" s="29"/>
      <c r="I27" s="45">
        <f t="shared" si="2"/>
      </c>
      <c r="J27" s="17" t="s">
        <v>44</v>
      </c>
      <c r="K27" s="15">
        <f>H1-49</f>
        <v>1970</v>
      </c>
      <c r="L27" s="15">
        <f>H1-18</f>
        <v>2001</v>
      </c>
    </row>
    <row r="28" spans="1:12" s="21" customFormat="1" ht="15">
      <c r="A28" s="47">
        <f t="shared" si="1"/>
      </c>
      <c r="B28" s="31"/>
      <c r="C28" s="31"/>
      <c r="D28" s="31"/>
      <c r="E28" s="29"/>
      <c r="F28" s="36"/>
      <c r="G28" s="29">
        <f t="shared" si="0"/>
      </c>
      <c r="H28" s="29"/>
      <c r="I28" s="45">
        <f t="shared" si="2"/>
      </c>
      <c r="J28" s="17" t="s">
        <v>46</v>
      </c>
      <c r="K28" s="15">
        <f>H1-50</f>
        <v>1969</v>
      </c>
      <c r="L28" s="15" t="s">
        <v>45</v>
      </c>
    </row>
    <row r="29" spans="1:12" s="21" customFormat="1" ht="15">
      <c r="A29" s="47">
        <f t="shared" si="1"/>
      </c>
      <c r="B29" s="31"/>
      <c r="C29" s="31"/>
      <c r="D29" s="31"/>
      <c r="E29" s="29"/>
      <c r="F29" s="36"/>
      <c r="G29" s="29">
        <f t="shared" si="0"/>
      </c>
      <c r="H29" s="29"/>
      <c r="I29" s="45">
        <f t="shared" si="2"/>
      </c>
      <c r="J29" s="23"/>
      <c r="K29" s="15"/>
      <c r="L29" s="15"/>
    </row>
    <row r="30" spans="1:12" s="21" customFormat="1" ht="15">
      <c r="A30" s="47">
        <f t="shared" si="1"/>
      </c>
      <c r="B30" s="31"/>
      <c r="C30" s="31"/>
      <c r="D30" s="31"/>
      <c r="E30" s="29"/>
      <c r="F30" s="36"/>
      <c r="G30" s="29">
        <f t="shared" si="0"/>
      </c>
      <c r="H30" s="29"/>
      <c r="I30" s="45">
        <f t="shared" si="2"/>
      </c>
      <c r="J30" s="16" t="s">
        <v>18</v>
      </c>
      <c r="K30" s="15"/>
      <c r="L30" s="15"/>
    </row>
    <row r="31" spans="1:12" s="21" customFormat="1" ht="15">
      <c r="A31" s="47">
        <f t="shared" si="1"/>
      </c>
      <c r="B31" s="31"/>
      <c r="C31" s="31"/>
      <c r="D31" s="31"/>
      <c r="E31" s="29"/>
      <c r="F31" s="36"/>
      <c r="G31" s="29">
        <f t="shared" si="0"/>
      </c>
      <c r="H31" s="29"/>
      <c r="I31" s="45">
        <f t="shared" si="2"/>
      </c>
      <c r="J31" s="17" t="s">
        <v>16</v>
      </c>
      <c r="K31" s="15"/>
      <c r="L31" s="15"/>
    </row>
    <row r="32" spans="1:12" s="21" customFormat="1" ht="15">
      <c r="A32" s="47">
        <f t="shared" si="1"/>
      </c>
      <c r="B32" s="31"/>
      <c r="C32" s="31"/>
      <c r="D32" s="31"/>
      <c r="E32" s="29"/>
      <c r="F32" s="36"/>
      <c r="G32" s="29">
        <f t="shared" si="0"/>
      </c>
      <c r="H32" s="29"/>
      <c r="I32" s="45">
        <f t="shared" si="2"/>
      </c>
      <c r="J32" s="17" t="s">
        <v>17</v>
      </c>
      <c r="K32" s="53">
        <v>12</v>
      </c>
      <c r="L32" s="15"/>
    </row>
    <row r="33" spans="1:12" s="21" customFormat="1" ht="15">
      <c r="A33" s="47">
        <f t="shared" si="1"/>
      </c>
      <c r="B33" s="31"/>
      <c r="C33" s="31"/>
      <c r="D33" s="31"/>
      <c r="E33" s="29"/>
      <c r="F33" s="36"/>
      <c r="G33" s="29">
        <f t="shared" si="0"/>
      </c>
      <c r="H33" s="29"/>
      <c r="I33" s="45">
        <f t="shared" si="2"/>
      </c>
      <c r="J33" s="23"/>
      <c r="K33" s="15"/>
      <c r="L33" s="15"/>
    </row>
    <row r="34" spans="1:12" s="21" customFormat="1" ht="15">
      <c r="A34" s="47">
        <f t="shared" si="1"/>
      </c>
      <c r="B34" s="31"/>
      <c r="C34" s="31"/>
      <c r="D34" s="31"/>
      <c r="E34" s="29"/>
      <c r="F34" s="36"/>
      <c r="G34" s="29">
        <f t="shared" si="0"/>
      </c>
      <c r="H34" s="29"/>
      <c r="I34" s="45">
        <f t="shared" si="2"/>
      </c>
      <c r="J34" s="16" t="s">
        <v>15</v>
      </c>
      <c r="K34" s="15"/>
      <c r="L34" s="15"/>
    </row>
    <row r="35" spans="1:12" s="21" customFormat="1" ht="15">
      <c r="A35" s="47">
        <f t="shared" si="1"/>
      </c>
      <c r="B35" s="31"/>
      <c r="C35" s="31"/>
      <c r="D35" s="31"/>
      <c r="E35" s="29"/>
      <c r="F35" s="36"/>
      <c r="G35" s="29">
        <f t="shared" si="0"/>
      </c>
      <c r="H35" s="29"/>
      <c r="I35" s="45">
        <f t="shared" si="2"/>
      </c>
      <c r="J35" s="17" t="s">
        <v>24</v>
      </c>
      <c r="K35" s="15"/>
      <c r="L35" s="15"/>
    </row>
    <row r="36" spans="1:12" s="21" customFormat="1" ht="15">
      <c r="A36" s="47">
        <f t="shared" si="1"/>
      </c>
      <c r="B36" s="31"/>
      <c r="C36" s="31"/>
      <c r="D36" s="31"/>
      <c r="E36" s="29"/>
      <c r="F36" s="36"/>
      <c r="G36" s="29">
        <f t="shared" si="0"/>
      </c>
      <c r="H36" s="29"/>
      <c r="I36" s="45">
        <f t="shared" si="2"/>
      </c>
      <c r="J36" s="17" t="s">
        <v>25</v>
      </c>
      <c r="K36" s="15"/>
      <c r="L36" s="15"/>
    </row>
    <row r="37" spans="1:12" s="21" customFormat="1" ht="15">
      <c r="A37" s="47">
        <f t="shared" si="1"/>
      </c>
      <c r="B37" s="31"/>
      <c r="C37" s="31"/>
      <c r="D37" s="31"/>
      <c r="E37" s="29"/>
      <c r="F37" s="36"/>
      <c r="G37" s="29">
        <f t="shared" si="0"/>
      </c>
      <c r="H37" s="29"/>
      <c r="I37" s="45">
        <f t="shared" si="2"/>
      </c>
      <c r="J37" s="17" t="s">
        <v>26</v>
      </c>
      <c r="K37" s="15"/>
      <c r="L37" s="15"/>
    </row>
    <row r="38" spans="1:12" s="21" customFormat="1" ht="15">
      <c r="A38" s="47">
        <f t="shared" si="1"/>
      </c>
      <c r="B38" s="31"/>
      <c r="C38" s="31"/>
      <c r="D38" s="31"/>
      <c r="E38" s="29"/>
      <c r="F38" s="68"/>
      <c r="G38" s="29">
        <f t="shared" si="0"/>
      </c>
      <c r="H38" s="29"/>
      <c r="I38" s="45">
        <f t="shared" si="2"/>
      </c>
      <c r="J38" s="17" t="s">
        <v>27</v>
      </c>
      <c r="K38" s="15"/>
      <c r="L38" s="15"/>
    </row>
    <row r="39" spans="1:9" s="21" customFormat="1" ht="15" thickBot="1">
      <c r="A39" s="48">
        <f t="shared" si="1"/>
      </c>
      <c r="B39" s="32"/>
      <c r="C39" s="32"/>
      <c r="D39" s="32"/>
      <c r="E39" s="30"/>
      <c r="F39" s="37"/>
      <c r="G39" s="30">
        <f t="shared" si="0"/>
      </c>
      <c r="H39" s="30"/>
      <c r="I39" s="46">
        <f t="shared" si="2"/>
      </c>
    </row>
    <row r="40" spans="2:9" ht="16.5" customHeight="1" thickBot="1">
      <c r="B40" s="21" t="s">
        <v>10</v>
      </c>
      <c r="C40" s="33"/>
      <c r="I40" s="50">
        <f>SUM(I20:I39)</f>
        <v>0</v>
      </c>
    </row>
    <row r="41" spans="1:2" ht="15.75" customHeight="1" thickTop="1">
      <c r="A41" s="3"/>
      <c r="B41" s="15"/>
    </row>
    <row r="42" ht="15" customHeight="1"/>
    <row r="43" spans="2:9" ht="15.75" customHeight="1">
      <c r="B43" s="24"/>
      <c r="C43" s="25" t="s">
        <v>39</v>
      </c>
      <c r="D43" s="24"/>
      <c r="E43" s="24"/>
      <c r="F43" s="24"/>
      <c r="G43" s="25" t="s">
        <v>40</v>
      </c>
      <c r="H43" s="24"/>
      <c r="I43" s="24"/>
    </row>
    <row r="44" spans="2:9" ht="15.75" customHeight="1">
      <c r="B44" s="24"/>
      <c r="C44" s="24"/>
      <c r="D44" s="24"/>
      <c r="E44" s="24"/>
      <c r="F44" s="24"/>
      <c r="G44" s="24"/>
      <c r="H44" s="24"/>
      <c r="I44" s="24"/>
    </row>
    <row r="45" spans="2:11" ht="15.75" customHeight="1">
      <c r="B45" s="26" t="s">
        <v>1</v>
      </c>
      <c r="C45" s="91" t="str">
        <f>VLOOKUP($J$10,Tabelle1!$A$2:$K$5,3)</f>
        <v>SV Blau Weiß Oberbauerschaft</v>
      </c>
      <c r="D45" s="92"/>
      <c r="E45" s="92"/>
      <c r="F45" s="92"/>
      <c r="G45" s="25" t="s">
        <v>29</v>
      </c>
      <c r="H45" s="54" t="str">
        <f>VLOOKUP($J$10,Tabelle1!$A$2:$K$5,9)</f>
        <v>DE10 4926 2364 0046 9159 04</v>
      </c>
      <c r="I45" s="51"/>
      <c r="J45" s="55"/>
      <c r="K45" s="55"/>
    </row>
    <row r="46" spans="2:9" ht="15.75" customHeight="1">
      <c r="B46" s="26" t="s">
        <v>2</v>
      </c>
      <c r="C46" s="91" t="str">
        <f>VLOOKUP($J$10,Tabelle1!$A$2:$K$5,4)</f>
        <v>Sascha Kuhlmann</v>
      </c>
      <c r="D46" s="92"/>
      <c r="E46" s="92"/>
      <c r="F46" s="92"/>
      <c r="G46" s="25" t="s">
        <v>30</v>
      </c>
      <c r="H46" s="54" t="str">
        <f>VLOOKUP($J$10,Tabelle1!$A$2:$K$5,10)</f>
        <v>GENODEM1SNA</v>
      </c>
      <c r="I46" s="51"/>
    </row>
    <row r="47" spans="2:9" ht="15.75" customHeight="1">
      <c r="B47" s="26" t="s">
        <v>3</v>
      </c>
      <c r="C47" s="91" t="str">
        <f>VLOOKUP($J$10,Tabelle1!$A$2:$K$5,5)</f>
        <v>Im grünen Winkel 33</v>
      </c>
      <c r="D47" s="92"/>
      <c r="E47" s="92"/>
      <c r="F47" s="92"/>
      <c r="G47" s="24"/>
      <c r="H47" s="54"/>
      <c r="I47" s="24"/>
    </row>
    <row r="48" spans="2:9" ht="15.75" customHeight="1">
      <c r="B48" s="26" t="s">
        <v>4</v>
      </c>
      <c r="C48" s="91" t="str">
        <f>VLOOKUP($J$10,Tabelle1!$A$2:$K$5,6)</f>
        <v>32609 Hüllhorst</v>
      </c>
      <c r="D48" s="92"/>
      <c r="E48" s="92"/>
      <c r="F48" s="92"/>
      <c r="G48" s="25"/>
      <c r="H48" s="54"/>
      <c r="I48" s="24"/>
    </row>
    <row r="49" spans="2:9" ht="15.75" customHeight="1">
      <c r="B49" s="26" t="s">
        <v>5</v>
      </c>
      <c r="C49" s="93" t="str">
        <f>VLOOKUP($J$10,Tabelle1!$A$2:$K$5,8)</f>
        <v>Sascha.Kuhlmann@blauweiss-bogensport.de</v>
      </c>
      <c r="D49" s="93"/>
      <c r="E49" s="93"/>
      <c r="F49" s="93"/>
      <c r="G49" s="51"/>
      <c r="H49" s="54"/>
      <c r="I49" s="51"/>
    </row>
    <row r="50" spans="2:9" ht="15.75" customHeight="1">
      <c r="B50" s="26" t="s">
        <v>6</v>
      </c>
      <c r="C50" s="91" t="str">
        <f>VLOOKUP($J$10,Tabelle1!$A$2:$K$5,7)</f>
        <v>05744-511266</v>
      </c>
      <c r="D50" s="92"/>
      <c r="E50" s="92"/>
      <c r="F50" s="92"/>
      <c r="G50" s="25" t="s">
        <v>48</v>
      </c>
      <c r="H50" s="71">
        <f>VLOOKUP($J$10,Tabelle1!$A$2:$K$5,11)</f>
        <v>43497</v>
      </c>
      <c r="I50" s="24"/>
    </row>
  </sheetData>
  <sheetProtection/>
  <mergeCells count="23">
    <mergeCell ref="C50:F50"/>
    <mergeCell ref="C45:F45"/>
    <mergeCell ref="C46:F46"/>
    <mergeCell ref="C47:F47"/>
    <mergeCell ref="C13:G13"/>
    <mergeCell ref="C48:F48"/>
    <mergeCell ref="C49:F49"/>
    <mergeCell ref="C14:G14"/>
    <mergeCell ref="C15:G15"/>
    <mergeCell ref="D6:G6"/>
    <mergeCell ref="I6:J6"/>
    <mergeCell ref="D7:G7"/>
    <mergeCell ref="I7:J7"/>
    <mergeCell ref="C10:G10"/>
    <mergeCell ref="C12:G12"/>
    <mergeCell ref="C11:G11"/>
    <mergeCell ref="B1:G1"/>
    <mergeCell ref="H1:I1"/>
    <mergeCell ref="C2:H2"/>
    <mergeCell ref="D4:G4"/>
    <mergeCell ref="I4:J4"/>
    <mergeCell ref="D5:G5"/>
    <mergeCell ref="I5:J5"/>
  </mergeCells>
  <printOptions horizontalCentered="1"/>
  <pageMargins left="0.5118110236220472" right="0.2755905511811024" top="0.5118110236220472" bottom="0.7874015748031497" header="0.31496062992125984" footer="0.31496062992125984"/>
  <pageSetup fitToHeight="1" fitToWidth="1" horizontalDpi="600" verticalDpi="600" orientation="portrait" paperSize="9" scale="61" r:id="rId3"/>
  <ignoredErrors>
    <ignoredError sqref="I40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6.8515625" style="0" customWidth="1"/>
    <col min="2" max="2" width="32.7109375" style="0" customWidth="1"/>
    <col min="3" max="3" width="33.140625" style="0" customWidth="1"/>
    <col min="4" max="4" width="16.8515625" style="0" customWidth="1"/>
    <col min="5" max="5" width="25.7109375" style="0" customWidth="1"/>
    <col min="6" max="6" width="13.7109375" style="0" customWidth="1"/>
    <col min="7" max="7" width="14.421875" style="0" customWidth="1"/>
    <col min="8" max="8" width="38.00390625" style="0" customWidth="1"/>
    <col min="9" max="9" width="26.8515625" style="0" customWidth="1"/>
    <col min="10" max="10" width="16.421875" style="0" customWidth="1"/>
    <col min="11" max="11" width="12.57421875" style="0" customWidth="1"/>
  </cols>
  <sheetData>
    <row r="1" spans="3:11" ht="12.75">
      <c r="C1" t="s">
        <v>69</v>
      </c>
      <c r="D1" t="s">
        <v>7</v>
      </c>
      <c r="E1" t="s">
        <v>70</v>
      </c>
      <c r="F1" s="58" t="s">
        <v>4</v>
      </c>
      <c r="G1" s="58" t="s">
        <v>6</v>
      </c>
      <c r="H1" s="58" t="s">
        <v>5</v>
      </c>
      <c r="I1" s="58" t="s">
        <v>29</v>
      </c>
      <c r="J1" s="58" t="s">
        <v>30</v>
      </c>
      <c r="K1" s="58" t="s">
        <v>48</v>
      </c>
    </row>
    <row r="2" spans="1:11" ht="13.5">
      <c r="A2" s="72">
        <v>1</v>
      </c>
      <c r="B2" s="66" t="s">
        <v>51</v>
      </c>
      <c r="C2" s="57" t="s">
        <v>33</v>
      </c>
      <c r="D2" s="57" t="s">
        <v>55</v>
      </c>
      <c r="E2" s="57" t="s">
        <v>67</v>
      </c>
      <c r="F2" s="57" t="s">
        <v>66</v>
      </c>
      <c r="G2" s="57" t="s">
        <v>56</v>
      </c>
      <c r="H2" s="69" t="s">
        <v>57</v>
      </c>
      <c r="I2" s="58" t="s">
        <v>58</v>
      </c>
      <c r="J2" s="58" t="s">
        <v>59</v>
      </c>
      <c r="K2" s="64">
        <v>43380</v>
      </c>
    </row>
    <row r="3" spans="1:11" ht="13.5">
      <c r="A3" s="72">
        <v>2</v>
      </c>
      <c r="B3" s="66" t="s">
        <v>52</v>
      </c>
      <c r="C3" s="57" t="s">
        <v>21</v>
      </c>
      <c r="D3" s="57" t="s">
        <v>84</v>
      </c>
      <c r="E3" s="57" t="s">
        <v>96</v>
      </c>
      <c r="F3" s="80" t="s">
        <v>96</v>
      </c>
      <c r="G3" s="57" t="s">
        <v>85</v>
      </c>
      <c r="H3" s="69" t="s">
        <v>86</v>
      </c>
      <c r="I3" s="57" t="s">
        <v>87</v>
      </c>
      <c r="J3" s="57" t="s">
        <v>88</v>
      </c>
      <c r="K3" s="64">
        <v>43388</v>
      </c>
    </row>
    <row r="4" spans="1:11" ht="14.25">
      <c r="A4" s="72">
        <v>3</v>
      </c>
      <c r="B4" s="66" t="s">
        <v>53</v>
      </c>
      <c r="C4" s="57" t="s">
        <v>89</v>
      </c>
      <c r="D4" s="57" t="s">
        <v>90</v>
      </c>
      <c r="E4" s="57" t="s">
        <v>91</v>
      </c>
      <c r="F4" s="57" t="s">
        <v>92</v>
      </c>
      <c r="G4" s="57" t="s">
        <v>95</v>
      </c>
      <c r="H4" s="69" t="s">
        <v>93</v>
      </c>
      <c r="I4" s="73" t="s">
        <v>82</v>
      </c>
      <c r="J4" s="74" t="s">
        <v>83</v>
      </c>
      <c r="K4" s="75" t="s">
        <v>94</v>
      </c>
    </row>
    <row r="5" spans="1:11" ht="13.5">
      <c r="A5" s="72">
        <v>4</v>
      </c>
      <c r="B5" s="66" t="s">
        <v>54</v>
      </c>
      <c r="C5" s="59" t="s">
        <v>71</v>
      </c>
      <c r="D5" s="59" t="s">
        <v>72</v>
      </c>
      <c r="E5" s="59" t="s">
        <v>73</v>
      </c>
      <c r="F5" s="59" t="s">
        <v>74</v>
      </c>
      <c r="G5" s="59" t="s">
        <v>75</v>
      </c>
      <c r="H5" s="70" t="s">
        <v>76</v>
      </c>
      <c r="I5" s="63" t="s">
        <v>77</v>
      </c>
      <c r="J5" s="63" t="s">
        <v>78</v>
      </c>
      <c r="K5" s="65">
        <v>43497</v>
      </c>
    </row>
    <row r="6" spans="3:7" ht="12.75">
      <c r="C6" s="56"/>
      <c r="D6" s="56"/>
      <c r="E6" s="56"/>
      <c r="F6" s="56"/>
      <c r="G6" s="56"/>
    </row>
    <row r="8" spans="2:7" ht="12.75">
      <c r="B8" s="61"/>
      <c r="C8" s="60"/>
      <c r="D8" s="62"/>
      <c r="E8" s="62"/>
      <c r="F8" s="62"/>
      <c r="G8" s="61"/>
    </row>
    <row r="11" ht="12.75">
      <c r="E11" s="57"/>
    </row>
  </sheetData>
  <sheetProtection/>
  <hyperlinks>
    <hyperlink ref="H3" r:id="rId1" display="turniere@bow-ev.de"/>
    <hyperlink ref="H4" r:id="rId2" display="mailto:bogensport@sv-quetzen.de"/>
  </hyperlinks>
  <printOptions/>
  <pageMargins left="0.7" right="0.7" top="0.787401575" bottom="0.7874015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Polizei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nw003885</dc:creator>
  <cp:keywords/>
  <dc:description/>
  <cp:lastModifiedBy>Pelikan, Kathleen</cp:lastModifiedBy>
  <cp:lastPrinted>2017-09-07T14:25:24Z</cp:lastPrinted>
  <dcterms:created xsi:type="dcterms:W3CDTF">2012-12-17T07:29:57Z</dcterms:created>
  <dcterms:modified xsi:type="dcterms:W3CDTF">2018-10-24T12:21:51Z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